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educo-my.sharepoint.com/personal/ciro_gutierrez_pi_edu_co/Documents/Escritorio/Politecnico Internacional/Direccion Financiera/PPTO 2025/Derechos pecunarios/"/>
    </mc:Choice>
  </mc:AlternateContent>
  <xr:revisionPtr revIDLastSave="187" documentId="8_{965389D1-185A-4D89-8FA7-3D53F912C4D2}" xr6:coauthVersionLast="47" xr6:coauthVersionMax="47" xr10:uidLastSave="{D799C91D-76E0-4B95-B34B-CFA1CC83937A}"/>
  <bookViews>
    <workbookView xWindow="-110" yWindow="-110" windowWidth="19420" windowHeight="10300" activeTab="2" xr2:uid="{3C9EBD08-FFCC-424C-AFB4-23DAB14BE67B}"/>
  </bookViews>
  <sheets>
    <sheet name="DANE" sheetId="1" r:id="rId1"/>
    <sheet name="Base incremento" sheetId="2" r:id="rId2"/>
    <sheet name="Pecuniarios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4" i="3"/>
  <c r="D30" i="2"/>
  <c r="E31" i="3" s="1"/>
  <c r="G31" i="3" s="1"/>
  <c r="D12" i="2"/>
  <c r="E12" i="2" s="1"/>
  <c r="G12" i="2" s="1"/>
  <c r="D31" i="2"/>
  <c r="E31" i="2" s="1"/>
  <c r="G31" i="2" s="1"/>
  <c r="D19" i="2"/>
  <c r="E19" i="2" s="1"/>
  <c r="G19" i="2" s="1"/>
  <c r="E32" i="3" l="1"/>
  <c r="G32" i="3" s="1"/>
  <c r="E30" i="2"/>
  <c r="G30" i="2" s="1"/>
  <c r="E13" i="3"/>
  <c r="E20" i="3"/>
  <c r="D44" i="2" l="1"/>
  <c r="D43" i="2" l="1"/>
  <c r="D37" i="2"/>
  <c r="E39" i="3" s="1"/>
  <c r="D50" i="2"/>
  <c r="D49" i="2"/>
  <c r="D48" i="2"/>
  <c r="E50" i="3" s="1"/>
  <c r="D47" i="2"/>
  <c r="D46" i="2"/>
  <c r="E48" i="3" s="1"/>
  <c r="D45" i="2"/>
  <c r="D42" i="2"/>
  <c r="D41" i="2"/>
  <c r="D40" i="2"/>
  <c r="D39" i="2"/>
  <c r="D38" i="2"/>
  <c r="D36" i="2"/>
  <c r="E52" i="3"/>
  <c r="E51" i="3"/>
  <c r="G51" i="3" l="1"/>
  <c r="G50" i="3"/>
  <c r="G39" i="3"/>
  <c r="G52" i="3"/>
  <c r="G48" i="3"/>
  <c r="E50" i="2"/>
  <c r="G50" i="2" s="1"/>
  <c r="E49" i="2"/>
  <c r="G49" i="2" s="1"/>
  <c r="E48" i="2"/>
  <c r="G48" i="2" s="1"/>
  <c r="E46" i="2"/>
  <c r="G46" i="2" s="1"/>
  <c r="E37" i="2"/>
  <c r="G37" i="2" s="1"/>
  <c r="D29" i="2"/>
  <c r="E30" i="3" s="1"/>
  <c r="G30" i="3" s="1"/>
  <c r="D28" i="2"/>
  <c r="E29" i="3" s="1"/>
  <c r="G29" i="3" s="1"/>
  <c r="D27" i="2"/>
  <c r="E28" i="3" s="1"/>
  <c r="D26" i="2"/>
  <c r="E27" i="3" s="1"/>
  <c r="D25" i="2"/>
  <c r="E26" i="3" s="1"/>
  <c r="D24" i="2"/>
  <c r="E25" i="3" s="1"/>
  <c r="D23" i="2"/>
  <c r="E24" i="3" s="1"/>
  <c r="D22" i="2"/>
  <c r="E23" i="3" s="1"/>
  <c r="D21" i="2"/>
  <c r="E22" i="3" s="1"/>
  <c r="D20" i="2"/>
  <c r="E21" i="3" s="1"/>
  <c r="D18" i="2"/>
  <c r="E19" i="3" s="1"/>
  <c r="D17" i="2"/>
  <c r="E18" i="3" s="1"/>
  <c r="D16" i="2"/>
  <c r="E17" i="3" s="1"/>
  <c r="D15" i="2"/>
  <c r="E16" i="3" s="1"/>
  <c r="D14" i="2"/>
  <c r="E15" i="3" s="1"/>
  <c r="D13" i="2"/>
  <c r="E14" i="3" s="1"/>
  <c r="D11" i="2"/>
  <c r="E12" i="3" s="1"/>
  <c r="D10" i="2"/>
  <c r="E11" i="3" s="1"/>
  <c r="D9" i="2"/>
  <c r="E10" i="3" s="1"/>
  <c r="D8" i="2"/>
  <c r="E9" i="3" s="1"/>
  <c r="D7" i="2"/>
  <c r="E8" i="3" s="1"/>
  <c r="D6" i="2"/>
  <c r="E7" i="3" s="1"/>
  <c r="D5" i="2"/>
  <c r="E6" i="3" s="1"/>
  <c r="D4" i="2"/>
  <c r="E5" i="3" s="1"/>
  <c r="D3" i="2"/>
  <c r="E4" i="3" s="1"/>
  <c r="E3" i="2" l="1"/>
  <c r="G3" i="2" s="1"/>
  <c r="E29" i="2"/>
  <c r="G29" i="2" s="1"/>
  <c r="G4" i="3"/>
  <c r="E9" i="2"/>
  <c r="G9" i="2" s="1"/>
  <c r="G10" i="3"/>
  <c r="E20" i="2"/>
  <c r="G20" i="2" s="1"/>
  <c r="G19" i="3"/>
  <c r="E23" i="2"/>
  <c r="G23" i="2" s="1"/>
  <c r="G22" i="3"/>
  <c r="E17" i="2"/>
  <c r="G17" i="2" s="1"/>
  <c r="G17" i="3"/>
  <c r="E10" i="2"/>
  <c r="G10" i="2" s="1"/>
  <c r="G11" i="3"/>
  <c r="E4" i="2"/>
  <c r="G4" i="2" s="1"/>
  <c r="G5" i="3"/>
  <c r="E21" i="2"/>
  <c r="G21" i="2" s="1"/>
  <c r="G20" i="3"/>
  <c r="E5" i="2"/>
  <c r="G5" i="2" s="1"/>
  <c r="G6" i="3"/>
  <c r="E13" i="2"/>
  <c r="G13" i="2" s="1"/>
  <c r="G13" i="3"/>
  <c r="E22" i="2"/>
  <c r="G22" i="2" s="1"/>
  <c r="G21" i="3"/>
  <c r="E6" i="2"/>
  <c r="G6" i="2" s="1"/>
  <c r="E24" i="2"/>
  <c r="G24" i="2" s="1"/>
  <c r="G23" i="3"/>
  <c r="E28" i="2"/>
  <c r="G28" i="2" s="1"/>
  <c r="G27" i="3"/>
  <c r="E11" i="2"/>
  <c r="G11" i="2" s="1"/>
  <c r="G12" i="3"/>
  <c r="E14" i="2"/>
  <c r="G14" i="2" s="1"/>
  <c r="G14" i="3"/>
  <c r="E7" i="2"/>
  <c r="G7" i="2" s="1"/>
  <c r="G8" i="3"/>
  <c r="E15" i="2"/>
  <c r="G15" i="2" s="1"/>
  <c r="G15" i="3"/>
  <c r="E8" i="2"/>
  <c r="G8" i="2" s="1"/>
  <c r="G9" i="3"/>
  <c r="E16" i="2"/>
  <c r="G16" i="2" s="1"/>
  <c r="G16" i="3"/>
  <c r="E25" i="2"/>
  <c r="G25" i="2" s="1"/>
  <c r="G24" i="3"/>
  <c r="E26" i="2"/>
  <c r="G26" i="2" s="1"/>
  <c r="G25" i="3"/>
  <c r="G28" i="3"/>
  <c r="E18" i="2"/>
  <c r="G18" i="2" s="1"/>
  <c r="G18" i="3"/>
  <c r="E27" i="2"/>
  <c r="G27" i="2" s="1"/>
  <c r="G26" i="3"/>
  <c r="E39" i="2"/>
  <c r="G39" i="2" s="1"/>
  <c r="E41" i="3"/>
  <c r="G41" i="3" s="1"/>
  <c r="E47" i="2"/>
  <c r="G47" i="2" s="1"/>
  <c r="E49" i="3"/>
  <c r="G49" i="3" s="1"/>
  <c r="E40" i="2"/>
  <c r="G40" i="2" s="1"/>
  <c r="E42" i="3"/>
  <c r="G42" i="3" s="1"/>
  <c r="E41" i="2"/>
  <c r="G41" i="2" s="1"/>
  <c r="E43" i="3"/>
  <c r="G43" i="3" s="1"/>
  <c r="E42" i="2"/>
  <c r="G42" i="2" s="1"/>
  <c r="E44" i="3"/>
  <c r="G44" i="3" s="1"/>
  <c r="E43" i="2"/>
  <c r="G43" i="2" s="1"/>
  <c r="E45" i="3"/>
  <c r="G45" i="3" s="1"/>
  <c r="E36" i="2"/>
  <c r="G36" i="2" s="1"/>
  <c r="E38" i="3"/>
  <c r="G38" i="3" s="1"/>
  <c r="E44" i="2"/>
  <c r="G44" i="2" s="1"/>
  <c r="E46" i="3"/>
  <c r="G46" i="3" s="1"/>
  <c r="E45" i="2"/>
  <c r="G45" i="2" s="1"/>
  <c r="E47" i="3"/>
  <c r="G47" i="3" s="1"/>
  <c r="E38" i="2"/>
  <c r="G38" i="2" s="1"/>
  <c r="E40" i="3"/>
  <c r="G40" i="3" s="1"/>
  <c r="G7" i="3" l="1"/>
</calcChain>
</file>

<file path=xl/sharedStrings.xml><?xml version="1.0" encoding="utf-8"?>
<sst xmlns="http://schemas.openxmlformats.org/spreadsheetml/2006/main" count="106" uniqueCount="66">
  <si>
    <t>Codigo SNIES</t>
  </si>
  <si>
    <t>Programa</t>
  </si>
  <si>
    <t>Técnica Profesional En Comercio Y Negocios Internacionales</t>
  </si>
  <si>
    <t>Técnica Profesional En Contabilidad Y Finanzas</t>
  </si>
  <si>
    <t>Técnica Profesional En Gestión Ambiental</t>
  </si>
  <si>
    <t>Técnica Profesional En Gestión De Bares Y Restaurantes</t>
  </si>
  <si>
    <t>Técnica Profesional En Hotelería</t>
  </si>
  <si>
    <t>Técnica Profesional En Salud Oral</t>
  </si>
  <si>
    <t>Técnica Profesional En Turismo</t>
  </si>
  <si>
    <t>Tecnología En Gastronomía Y Arte Culinario</t>
  </si>
  <si>
    <t>Técnología En Desarrollo De Software Y Aplicativos Móviles</t>
  </si>
  <si>
    <t>Técnología En Comercio Exterior Y Negocios Internacionales</t>
  </si>
  <si>
    <t>Técnología En Gestión Administrativa</t>
  </si>
  <si>
    <t>Técnología En Gestión De La Seguridad Y Salud En El Trabajo</t>
  </si>
  <si>
    <t>Tecnología En Mercadeo Y Estrategías Comerciales</t>
  </si>
  <si>
    <t>Tecnología En Gestión De Empresas Turísticas Y Hoteleras</t>
  </si>
  <si>
    <t>Tecnología En Desarrollo De Software Y Aplicativos Moviles (Virtual)</t>
  </si>
  <si>
    <t>Tecnología En Gestión Logística Internacional (Virtual)</t>
  </si>
  <si>
    <t>Tecnología En Gestión Administrativa (Virtual)</t>
  </si>
  <si>
    <t>Tecnología En Gestión De La Seguridad Y Salud En El Trabajo (Virtual)</t>
  </si>
  <si>
    <t>Tecnología En Gestión Del Capital Humano (Virtual)</t>
  </si>
  <si>
    <t>Tecnología En Gestión Financiera Y Contable (Virtual)</t>
  </si>
  <si>
    <t>Tecnologia En Producción De Video Y Animacion Grafica (Virtual)</t>
  </si>
  <si>
    <t>Tecnología En Gestión De Mercadeo Y Estrategias Comerciales (Virtual)</t>
  </si>
  <si>
    <t>Tecnología En Analítica Y Big Data (Virtual)</t>
  </si>
  <si>
    <t>OTROS VALORES</t>
  </si>
  <si>
    <t>Concepto</t>
  </si>
  <si>
    <t>18.1</t>
  </si>
  <si>
    <t>Certificación Contenidos Asignaturas</t>
  </si>
  <si>
    <t>18.2</t>
  </si>
  <si>
    <t>Certificación de Competencias</t>
  </si>
  <si>
    <t>14</t>
  </si>
  <si>
    <t>Certificación de Estudios</t>
  </si>
  <si>
    <t>18.3</t>
  </si>
  <si>
    <t>Certificación de Horario</t>
  </si>
  <si>
    <t>18.4</t>
  </si>
  <si>
    <t>Certificación de Notas</t>
  </si>
  <si>
    <t>18.5</t>
  </si>
  <si>
    <t>Certificación de Paz y Salvo Financiero</t>
  </si>
  <si>
    <t>1</t>
  </si>
  <si>
    <t>Derechos Inscripción</t>
  </si>
  <si>
    <t>18.6</t>
  </si>
  <si>
    <t>Validación por Suficiencia</t>
  </si>
  <si>
    <t>5</t>
  </si>
  <si>
    <t>Supletorios</t>
  </si>
  <si>
    <t>12</t>
  </si>
  <si>
    <t>Derechos de Grado</t>
  </si>
  <si>
    <t>18.7</t>
  </si>
  <si>
    <t>Reposición Carné Estudiantil</t>
  </si>
  <si>
    <t>18.8</t>
  </si>
  <si>
    <t>Homologación Externa</t>
  </si>
  <si>
    <t>18.9</t>
  </si>
  <si>
    <t>Duplicado Diploma</t>
  </si>
  <si>
    <t>18.10</t>
  </si>
  <si>
    <t>Duplicado Acta de Grado</t>
  </si>
  <si>
    <t>18.11</t>
  </si>
  <si>
    <t>Duplicado Diploma y Acta de Grado</t>
  </si>
  <si>
    <t>Vr 2024</t>
  </si>
  <si>
    <t>Técnico Profesional En Operaciones Gastronómicas</t>
  </si>
  <si>
    <t>Técnica Profesional En Mercadeo Y Estrategias Comerciales</t>
  </si>
  <si>
    <t>Vr 2025</t>
  </si>
  <si>
    <t>https://www.dane.gov.co/index.php/estadisticas-por-tema/precios-y-costos/indice-de-precios-al-consumidor-ipc/ipc-informacion-tecnica#variaciones</t>
  </si>
  <si>
    <t>Tecnología En Gestión Financiera Y Contable</t>
  </si>
  <si>
    <t>Técnica Profesional En Operaciones Turisticas Y Hoteleras</t>
  </si>
  <si>
    <t>Técnología En Comercio Exterior Y Negocios Internacionales (Virtual)</t>
  </si>
  <si>
    <t>Especialización Tecnológica En Cocina Colombiana De Tradicion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</si>
</sst>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  <numFmt numFmtId="165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10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42" fontId="0" fillId="0" borderId="1" xfId="1" applyFont="1" applyFill="1" applyBorder="1"/>
    <xf numFmtId="10" fontId="0" fillId="0" borderId="0" xfId="2" applyNumberFormat="1" applyFont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42" fontId="0" fillId="0" borderId="0" xfId="1" applyFont="1" applyFill="1" applyBorder="1"/>
    <xf numFmtId="0" fontId="2" fillId="4" borderId="0" xfId="0" applyFont="1" applyFill="1" applyAlignment="1">
      <alignment horizontal="center"/>
    </xf>
    <xf numFmtId="10" fontId="0" fillId="2" borderId="0" xfId="2" applyNumberFormat="1" applyFont="1" applyFill="1"/>
    <xf numFmtId="165" fontId="0" fillId="0" borderId="1" xfId="0" applyNumberFormat="1" applyBorder="1"/>
    <xf numFmtId="165" fontId="0" fillId="0" borderId="0" xfId="0" applyNumberFormat="1"/>
    <xf numFmtId="165" fontId="2" fillId="0" borderId="1" xfId="0" applyNumberFormat="1" applyFont="1" applyBorder="1" applyAlignment="1">
      <alignment horizontal="center"/>
    </xf>
    <xf numFmtId="10" fontId="3" fillId="0" borderId="0" xfId="0" applyNumberFormat="1" applyFont="1"/>
    <xf numFmtId="9" fontId="0" fillId="0" borderId="0" xfId="0" applyNumberFormat="1"/>
    <xf numFmtId="165" fontId="0" fillId="0" borderId="0" xfId="3" applyNumberFormat="1" applyFont="1"/>
    <xf numFmtId="165" fontId="0" fillId="0" borderId="1" xfId="3" applyNumberFormat="1" applyFont="1" applyBorder="1"/>
    <xf numFmtId="164" fontId="0" fillId="0" borderId="1" xfId="0" applyNumberFormat="1" applyBorder="1"/>
    <xf numFmtId="164" fontId="0" fillId="3" borderId="1" xfId="0" applyNumberFormat="1" applyFill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3" borderId="1" xfId="3" applyNumberFormat="1" applyFont="1" applyFill="1" applyBorder="1"/>
    <xf numFmtId="0" fontId="0" fillId="5" borderId="1" xfId="0" applyFill="1" applyBorder="1"/>
    <xf numFmtId="165" fontId="0" fillId="5" borderId="1" xfId="3" applyNumberFormat="1" applyFont="1" applyFill="1" applyBorder="1"/>
    <xf numFmtId="164" fontId="0" fillId="5" borderId="1" xfId="0" applyNumberFormat="1" applyFill="1" applyBorder="1"/>
    <xf numFmtId="10" fontId="0" fillId="5" borderId="0" xfId="2" applyNumberFormat="1" applyFont="1" applyFill="1"/>
    <xf numFmtId="10" fontId="0" fillId="5" borderId="0" xfId="0" applyNumberFormat="1" applyFill="1"/>
    <xf numFmtId="0" fontId="0" fillId="3" borderId="2" xfId="0" applyFill="1" applyBorder="1"/>
    <xf numFmtId="165" fontId="0" fillId="3" borderId="2" xfId="3" applyNumberFormat="1" applyFont="1" applyFill="1" applyBorder="1"/>
    <xf numFmtId="164" fontId="0" fillId="3" borderId="2" xfId="0" applyNumberFormat="1" applyFill="1" applyBorder="1"/>
    <xf numFmtId="0" fontId="0" fillId="5" borderId="0" xfId="0" applyFill="1"/>
    <xf numFmtId="0" fontId="0" fillId="5" borderId="2" xfId="0" applyFill="1" applyBorder="1"/>
    <xf numFmtId="165" fontId="0" fillId="5" borderId="2" xfId="3" applyNumberFormat="1" applyFont="1" applyFill="1" applyBorder="1"/>
    <xf numFmtId="164" fontId="0" fillId="5" borderId="2" xfId="0" applyNumberFormat="1" applyFill="1" applyBorder="1"/>
    <xf numFmtId="0" fontId="0" fillId="6" borderId="0" xfId="0" applyFill="1"/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3</xdr:row>
      <xdr:rowOff>32215</xdr:rowOff>
    </xdr:from>
    <xdr:to>
      <xdr:col>11</xdr:col>
      <xdr:colOff>615950</xdr:colOff>
      <xdr:row>19</xdr:row>
      <xdr:rowOff>38099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2E6877-5EF1-AFF6-F18B-C0A34783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900" y="584665"/>
          <a:ext cx="8147050" cy="29522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FF3F-1787-439C-B8C1-B3834847408C}">
  <dimension ref="B2"/>
  <sheetViews>
    <sheetView topLeftCell="A13" workbookViewId="0">
      <selection activeCell="O16" sqref="O16"/>
    </sheetView>
  </sheetViews>
  <sheetFormatPr baseColWidth="10" defaultRowHeight="14.5" x14ac:dyDescent="0.35"/>
  <sheetData>
    <row r="2" spans="2:2" x14ac:dyDescent="0.35">
      <c r="B2" t="s"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2395-AFCF-4339-9278-30457CAB18F9}">
  <dimension ref="A1:G50"/>
  <sheetViews>
    <sheetView topLeftCell="A22" workbookViewId="0">
      <selection activeCell="B32" sqref="B32"/>
    </sheetView>
  </sheetViews>
  <sheetFormatPr baseColWidth="10" defaultRowHeight="14.5" x14ac:dyDescent="0.35"/>
  <cols>
    <col min="1" max="1" width="12.54296875" bestFit="1" customWidth="1"/>
    <col min="2" max="2" width="72.6328125" bestFit="1" customWidth="1"/>
    <col min="3" max="3" width="11.6328125" bestFit="1" customWidth="1"/>
    <col min="4" max="4" width="12.453125" bestFit="1" customWidth="1"/>
  </cols>
  <sheetData>
    <row r="1" spans="1:7" x14ac:dyDescent="0.35">
      <c r="C1" s="1">
        <v>0.1048</v>
      </c>
      <c r="D1" s="2">
        <v>5.4100000000000002E-2</v>
      </c>
    </row>
    <row r="2" spans="1:7" x14ac:dyDescent="0.35">
      <c r="A2" s="3" t="s">
        <v>0</v>
      </c>
      <c r="B2" s="4" t="s">
        <v>1</v>
      </c>
      <c r="C2" s="4" t="s">
        <v>57</v>
      </c>
      <c r="D2" s="4" t="s">
        <v>60</v>
      </c>
    </row>
    <row r="3" spans="1:7" x14ac:dyDescent="0.35">
      <c r="A3" s="3">
        <v>53474</v>
      </c>
      <c r="B3" s="3" t="s">
        <v>2</v>
      </c>
      <c r="C3" s="19">
        <v>1969300</v>
      </c>
      <c r="D3" s="20">
        <f>ROUNDDOWN(+C3+(C3*$D$1),-2)</f>
        <v>2075800</v>
      </c>
      <c r="E3" s="6">
        <f>+(D3-C3)/C3</f>
        <v>5.4080129995429847E-2</v>
      </c>
      <c r="F3" s="2">
        <v>5.4100000000000002E-2</v>
      </c>
      <c r="G3" s="2">
        <f>+F3-E3</f>
        <v>1.9870004570154975E-5</v>
      </c>
    </row>
    <row r="4" spans="1:7" x14ac:dyDescent="0.35">
      <c r="A4" s="3">
        <v>53344</v>
      </c>
      <c r="B4" s="3" t="s">
        <v>3</v>
      </c>
      <c r="C4" s="19">
        <v>1744100</v>
      </c>
      <c r="D4" s="20">
        <f t="shared" ref="D4:D31" si="0">ROUNDDOWN(+C4+(C4*$D$1),-2)</f>
        <v>1838400</v>
      </c>
      <c r="E4" s="6">
        <f t="shared" ref="E4:E31" si="1">+(D4-C4)/C4</f>
        <v>5.406800068803394E-2</v>
      </c>
      <c r="F4" s="2">
        <v>5.4100000000000002E-2</v>
      </c>
      <c r="G4" s="2">
        <f t="shared" ref="G4:G29" si="2">+F4-E4</f>
        <v>3.1999311966061927E-5</v>
      </c>
    </row>
    <row r="5" spans="1:7" x14ac:dyDescent="0.35">
      <c r="A5" s="7">
        <v>52469</v>
      </c>
      <c r="B5" s="3" t="s">
        <v>58</v>
      </c>
      <c r="C5" s="19">
        <v>2488800</v>
      </c>
      <c r="D5" s="20">
        <f t="shared" si="0"/>
        <v>2623400</v>
      </c>
      <c r="E5" s="6">
        <f t="shared" si="1"/>
        <v>5.4082288653166187E-2</v>
      </c>
      <c r="F5" s="2">
        <v>5.4100000000000002E-2</v>
      </c>
      <c r="G5" s="2">
        <f t="shared" si="2"/>
        <v>1.7711346833815256E-5</v>
      </c>
    </row>
    <row r="6" spans="1:7" x14ac:dyDescent="0.35">
      <c r="A6" s="3">
        <v>104419</v>
      </c>
      <c r="B6" s="3" t="s">
        <v>4</v>
      </c>
      <c r="C6" s="19">
        <v>1969300</v>
      </c>
      <c r="D6" s="20">
        <f t="shared" si="0"/>
        <v>2075800</v>
      </c>
      <c r="E6" s="6">
        <f t="shared" si="1"/>
        <v>5.4080129995429847E-2</v>
      </c>
      <c r="F6" s="2">
        <v>5.4100000000000002E-2</v>
      </c>
      <c r="G6" s="2">
        <f t="shared" si="2"/>
        <v>1.9870004570154975E-5</v>
      </c>
    </row>
    <row r="7" spans="1:7" x14ac:dyDescent="0.35">
      <c r="A7" s="3">
        <v>105326</v>
      </c>
      <c r="B7" s="3" t="s">
        <v>5</v>
      </c>
      <c r="C7" s="19">
        <v>1969300</v>
      </c>
      <c r="D7" s="20">
        <f t="shared" si="0"/>
        <v>2075800</v>
      </c>
      <c r="E7" s="6">
        <f t="shared" si="1"/>
        <v>5.4080129995429847E-2</v>
      </c>
      <c r="F7" s="2">
        <v>5.4100000000000002E-2</v>
      </c>
      <c r="G7" s="2">
        <f t="shared" si="2"/>
        <v>1.9870004570154975E-5</v>
      </c>
    </row>
    <row r="8" spans="1:7" x14ac:dyDescent="0.35">
      <c r="A8" s="3">
        <v>53290</v>
      </c>
      <c r="B8" s="3" t="s">
        <v>6</v>
      </c>
      <c r="C8" s="19">
        <v>1969300</v>
      </c>
      <c r="D8" s="20">
        <f t="shared" si="0"/>
        <v>2075800</v>
      </c>
      <c r="E8" s="6">
        <f t="shared" si="1"/>
        <v>5.4080129995429847E-2</v>
      </c>
      <c r="F8" s="2">
        <v>5.4100000000000002E-2</v>
      </c>
      <c r="G8" s="2">
        <f t="shared" si="2"/>
        <v>1.9870004570154975E-5</v>
      </c>
    </row>
    <row r="9" spans="1:7" x14ac:dyDescent="0.35">
      <c r="A9" s="7">
        <v>104688</v>
      </c>
      <c r="B9" s="3" t="s">
        <v>59</v>
      </c>
      <c r="C9" s="19">
        <v>1969300</v>
      </c>
      <c r="D9" s="20">
        <f t="shared" si="0"/>
        <v>2075800</v>
      </c>
      <c r="E9" s="6">
        <f t="shared" si="1"/>
        <v>5.4080129995429847E-2</v>
      </c>
      <c r="F9" s="2">
        <v>5.4100000000000002E-2</v>
      </c>
      <c r="G9" s="2">
        <f t="shared" si="2"/>
        <v>1.9870004570154975E-5</v>
      </c>
    </row>
    <row r="10" spans="1:7" x14ac:dyDescent="0.35">
      <c r="A10" s="3">
        <v>51723</v>
      </c>
      <c r="B10" s="3" t="s">
        <v>7</v>
      </c>
      <c r="C10" s="19">
        <v>1448200</v>
      </c>
      <c r="D10" s="20">
        <f t="shared" si="0"/>
        <v>1526500</v>
      </c>
      <c r="E10" s="6">
        <f t="shared" si="1"/>
        <v>5.4067117801408646E-2</v>
      </c>
      <c r="F10" s="2">
        <v>5.4100000000000002E-2</v>
      </c>
      <c r="G10" s="2">
        <f t="shared" si="2"/>
        <v>3.2882198591356604E-5</v>
      </c>
    </row>
    <row r="11" spans="1:7" x14ac:dyDescent="0.35">
      <c r="A11" s="3">
        <v>53291</v>
      </c>
      <c r="B11" s="3" t="s">
        <v>8</v>
      </c>
      <c r="C11" s="19">
        <v>1969300</v>
      </c>
      <c r="D11" s="20">
        <f t="shared" si="0"/>
        <v>2075800</v>
      </c>
      <c r="E11" s="6">
        <f t="shared" si="1"/>
        <v>5.4080129995429847E-2</v>
      </c>
      <c r="F11" s="2">
        <v>5.4100000000000002E-2</v>
      </c>
      <c r="G11" s="2">
        <f t="shared" si="2"/>
        <v>1.9870004570154975E-5</v>
      </c>
    </row>
    <row r="12" spans="1:7" x14ac:dyDescent="0.35">
      <c r="A12" s="25">
        <v>117207</v>
      </c>
      <c r="B12" s="25" t="s">
        <v>63</v>
      </c>
      <c r="C12" s="26">
        <v>1969300</v>
      </c>
      <c r="D12" s="27">
        <f t="shared" ref="D12" si="3">ROUNDDOWN(+C12+(C12*$D$1),-2)</f>
        <v>2075800</v>
      </c>
      <c r="E12" s="28">
        <f t="shared" ref="E12" si="4">+(D12-C12)/C12</f>
        <v>5.4080129995429847E-2</v>
      </c>
      <c r="F12" s="29">
        <v>5.4100000000000002E-2</v>
      </c>
      <c r="G12" s="29">
        <f t="shared" ref="G12" si="5">+F12-E12</f>
        <v>1.9870004570154975E-5</v>
      </c>
    </row>
    <row r="13" spans="1:7" x14ac:dyDescent="0.35">
      <c r="A13" s="25">
        <v>108087</v>
      </c>
      <c r="B13" s="3" t="s">
        <v>9</v>
      </c>
      <c r="C13" s="19">
        <v>2488800</v>
      </c>
      <c r="D13" s="20">
        <f t="shared" si="0"/>
        <v>2623400</v>
      </c>
      <c r="E13" s="6">
        <f t="shared" si="1"/>
        <v>5.4082288653166187E-2</v>
      </c>
      <c r="F13" s="2">
        <v>5.4100000000000002E-2</v>
      </c>
      <c r="G13" s="2">
        <f t="shared" si="2"/>
        <v>1.7711346833815256E-5</v>
      </c>
    </row>
    <row r="14" spans="1:7" x14ac:dyDescent="0.35">
      <c r="A14" s="25">
        <v>107631</v>
      </c>
      <c r="B14" s="3" t="s">
        <v>10</v>
      </c>
      <c r="C14" s="19">
        <v>1744100</v>
      </c>
      <c r="D14" s="20">
        <f t="shared" si="0"/>
        <v>1838400</v>
      </c>
      <c r="E14" s="6">
        <f t="shared" si="1"/>
        <v>5.406800068803394E-2</v>
      </c>
      <c r="F14" s="2">
        <v>5.4100000000000002E-2</v>
      </c>
      <c r="G14" s="2">
        <f t="shared" si="2"/>
        <v>3.1999311966061927E-5</v>
      </c>
    </row>
    <row r="15" spans="1:7" x14ac:dyDescent="0.35">
      <c r="A15" s="25">
        <v>107629</v>
      </c>
      <c r="B15" s="3" t="s">
        <v>11</v>
      </c>
      <c r="C15" s="19">
        <v>1969300</v>
      </c>
      <c r="D15" s="20">
        <f t="shared" si="0"/>
        <v>2075800</v>
      </c>
      <c r="E15" s="6">
        <f t="shared" si="1"/>
        <v>5.4080129995429847E-2</v>
      </c>
      <c r="F15" s="2">
        <v>5.4100000000000002E-2</v>
      </c>
      <c r="G15" s="2">
        <f t="shared" si="2"/>
        <v>1.9870004570154975E-5</v>
      </c>
    </row>
    <row r="16" spans="1:7" x14ac:dyDescent="0.35">
      <c r="A16" s="25">
        <v>108399</v>
      </c>
      <c r="B16" s="3" t="s">
        <v>12</v>
      </c>
      <c r="C16" s="19">
        <v>1969300</v>
      </c>
      <c r="D16" s="20">
        <f t="shared" si="0"/>
        <v>2075800</v>
      </c>
      <c r="E16" s="6">
        <f t="shared" si="1"/>
        <v>5.4080129995429847E-2</v>
      </c>
      <c r="F16" s="2">
        <v>5.4100000000000002E-2</v>
      </c>
      <c r="G16" s="2">
        <f t="shared" si="2"/>
        <v>1.9870004570154975E-5</v>
      </c>
    </row>
    <row r="17" spans="1:7" x14ac:dyDescent="0.35">
      <c r="A17" s="25">
        <v>108393</v>
      </c>
      <c r="B17" s="3" t="s">
        <v>13</v>
      </c>
      <c r="C17" s="19">
        <v>1969300</v>
      </c>
      <c r="D17" s="20">
        <f t="shared" si="0"/>
        <v>2075800</v>
      </c>
      <c r="E17" s="6">
        <f t="shared" si="1"/>
        <v>5.4080129995429847E-2</v>
      </c>
      <c r="F17" s="2">
        <v>5.4100000000000002E-2</v>
      </c>
      <c r="G17" s="2">
        <f t="shared" si="2"/>
        <v>1.9870004570154975E-5</v>
      </c>
    </row>
    <row r="18" spans="1:7" x14ac:dyDescent="0.35">
      <c r="A18" s="25">
        <v>107191</v>
      </c>
      <c r="B18" s="3" t="s">
        <v>14</v>
      </c>
      <c r="C18" s="19">
        <v>1969300</v>
      </c>
      <c r="D18" s="20">
        <f t="shared" si="0"/>
        <v>2075800</v>
      </c>
      <c r="E18" s="6">
        <f t="shared" si="1"/>
        <v>5.4080129995429847E-2</v>
      </c>
      <c r="F18" s="2">
        <v>5.4100000000000002E-2</v>
      </c>
      <c r="G18" s="2">
        <f t="shared" si="2"/>
        <v>1.9870004570154975E-5</v>
      </c>
    </row>
    <row r="19" spans="1:7" x14ac:dyDescent="0.35">
      <c r="A19" s="25">
        <v>115935</v>
      </c>
      <c r="B19" s="25" t="s">
        <v>62</v>
      </c>
      <c r="C19" s="26">
        <v>1969300</v>
      </c>
      <c r="D19" s="27">
        <f t="shared" si="0"/>
        <v>2075800</v>
      </c>
      <c r="E19" s="28">
        <f t="shared" ref="E19" si="6">+(D19-C19)/C19</f>
        <v>5.4080129995429847E-2</v>
      </c>
      <c r="F19" s="29">
        <v>5.4100000000000002E-2</v>
      </c>
      <c r="G19" s="29">
        <f t="shared" ref="G19" si="7">+F19-E19</f>
        <v>1.9870004570154975E-5</v>
      </c>
    </row>
    <row r="20" spans="1:7" x14ac:dyDescent="0.35">
      <c r="A20" s="25">
        <v>109372</v>
      </c>
      <c r="B20" s="3" t="s">
        <v>15</v>
      </c>
      <c r="C20" s="19">
        <v>1912800</v>
      </c>
      <c r="D20" s="20">
        <f t="shared" si="0"/>
        <v>2016200</v>
      </c>
      <c r="E20" s="6">
        <f t="shared" si="1"/>
        <v>5.4056879966541196E-2</v>
      </c>
      <c r="F20" s="2">
        <v>5.4100000000000002E-2</v>
      </c>
      <c r="G20" s="2">
        <f t="shared" si="2"/>
        <v>4.3120033458805829E-5</v>
      </c>
    </row>
    <row r="21" spans="1:7" x14ac:dyDescent="0.35">
      <c r="A21" s="25">
        <v>107628</v>
      </c>
      <c r="B21" s="8" t="s">
        <v>16</v>
      </c>
      <c r="C21" s="24">
        <v>1846800</v>
      </c>
      <c r="D21" s="21">
        <f t="shared" si="0"/>
        <v>1946700</v>
      </c>
      <c r="E21" s="6">
        <f t="shared" si="1"/>
        <v>5.4093567251461985E-2</v>
      </c>
      <c r="F21" s="2">
        <v>5.4100000000000002E-2</v>
      </c>
      <c r="G21" s="2">
        <f t="shared" si="2"/>
        <v>6.4327485380169525E-6</v>
      </c>
    </row>
    <row r="22" spans="1:7" x14ac:dyDescent="0.35">
      <c r="A22" s="25">
        <v>109371</v>
      </c>
      <c r="B22" s="8" t="s">
        <v>17</v>
      </c>
      <c r="C22" s="24">
        <v>1912800</v>
      </c>
      <c r="D22" s="21">
        <f t="shared" si="0"/>
        <v>2016200</v>
      </c>
      <c r="E22" s="6">
        <f t="shared" si="1"/>
        <v>5.4056879966541196E-2</v>
      </c>
      <c r="F22" s="2">
        <v>5.4100000000000002E-2</v>
      </c>
      <c r="G22" s="2">
        <f t="shared" si="2"/>
        <v>4.3120033458805829E-5</v>
      </c>
    </row>
    <row r="23" spans="1:7" x14ac:dyDescent="0.35">
      <c r="A23" s="25">
        <v>109373</v>
      </c>
      <c r="B23" s="8" t="s">
        <v>18</v>
      </c>
      <c r="C23" s="24">
        <v>1912800</v>
      </c>
      <c r="D23" s="21">
        <f t="shared" si="0"/>
        <v>2016200</v>
      </c>
      <c r="E23" s="6">
        <f t="shared" si="1"/>
        <v>5.4056879966541196E-2</v>
      </c>
      <c r="F23" s="2">
        <v>5.4100000000000002E-2</v>
      </c>
      <c r="G23" s="2">
        <f t="shared" si="2"/>
        <v>4.3120033458805829E-5</v>
      </c>
    </row>
    <row r="24" spans="1:7" x14ac:dyDescent="0.35">
      <c r="A24" s="33">
        <v>110419</v>
      </c>
      <c r="B24" s="8" t="s">
        <v>19</v>
      </c>
      <c r="C24" s="24">
        <v>1969300</v>
      </c>
      <c r="D24" s="21">
        <f t="shared" si="0"/>
        <v>2075800</v>
      </c>
      <c r="E24" s="6">
        <f t="shared" si="1"/>
        <v>5.4080129995429847E-2</v>
      </c>
      <c r="F24" s="2">
        <v>5.4100000000000002E-2</v>
      </c>
      <c r="G24" s="2">
        <f t="shared" si="2"/>
        <v>1.9870004570154975E-5</v>
      </c>
    </row>
    <row r="25" spans="1:7" x14ac:dyDescent="0.35">
      <c r="A25" s="25">
        <v>110247</v>
      </c>
      <c r="B25" s="8" t="s">
        <v>20</v>
      </c>
      <c r="C25" s="24">
        <v>1880000</v>
      </c>
      <c r="D25" s="21">
        <f t="shared" si="0"/>
        <v>1981700</v>
      </c>
      <c r="E25" s="6">
        <f t="shared" si="1"/>
        <v>5.4095744680851064E-2</v>
      </c>
      <c r="F25" s="2">
        <v>5.4100000000000002E-2</v>
      </c>
      <c r="G25" s="2">
        <f t="shared" si="2"/>
        <v>4.2553191489380637E-6</v>
      </c>
    </row>
    <row r="26" spans="1:7" x14ac:dyDescent="0.35">
      <c r="A26" s="33">
        <v>110107</v>
      </c>
      <c r="B26" s="8" t="s">
        <v>21</v>
      </c>
      <c r="C26" s="24">
        <v>1880000</v>
      </c>
      <c r="D26" s="21">
        <f t="shared" si="0"/>
        <v>1981700</v>
      </c>
      <c r="E26" s="6">
        <f t="shared" si="1"/>
        <v>5.4095744680851064E-2</v>
      </c>
      <c r="F26" s="2">
        <v>5.4100000000000002E-2</v>
      </c>
      <c r="G26" s="2">
        <f t="shared" si="2"/>
        <v>4.2553191489380637E-6</v>
      </c>
    </row>
    <row r="27" spans="1:7" x14ac:dyDescent="0.35">
      <c r="A27" s="25">
        <v>110753</v>
      </c>
      <c r="B27" s="8" t="s">
        <v>22</v>
      </c>
      <c r="C27" s="24">
        <v>1880000</v>
      </c>
      <c r="D27" s="21">
        <f t="shared" si="0"/>
        <v>1981700</v>
      </c>
      <c r="E27" s="6">
        <f t="shared" si="1"/>
        <v>5.4095744680851064E-2</v>
      </c>
      <c r="F27" s="2">
        <v>5.4100000000000002E-2</v>
      </c>
      <c r="G27" s="2">
        <f t="shared" si="2"/>
        <v>4.2553191489380637E-6</v>
      </c>
    </row>
    <row r="28" spans="1:7" x14ac:dyDescent="0.35">
      <c r="A28" s="25">
        <v>107630</v>
      </c>
      <c r="B28" s="8" t="s">
        <v>23</v>
      </c>
      <c r="C28" s="24">
        <v>1878400</v>
      </c>
      <c r="D28" s="21">
        <f t="shared" si="0"/>
        <v>1980000</v>
      </c>
      <c r="E28" s="6">
        <f t="shared" si="1"/>
        <v>5.4088586030664396E-2</v>
      </c>
      <c r="F28" s="2">
        <v>5.4100000000000002E-2</v>
      </c>
      <c r="G28" s="2">
        <f t="shared" si="2"/>
        <v>1.1413969335606622E-5</v>
      </c>
    </row>
    <row r="29" spans="1:7" x14ac:dyDescent="0.35">
      <c r="A29" s="33">
        <v>110248</v>
      </c>
      <c r="B29" s="30" t="s">
        <v>24</v>
      </c>
      <c r="C29" s="31">
        <v>1880000</v>
      </c>
      <c r="D29" s="32">
        <f t="shared" si="0"/>
        <v>1981700</v>
      </c>
      <c r="E29" s="6">
        <f t="shared" si="1"/>
        <v>5.4095744680851064E-2</v>
      </c>
      <c r="F29" s="2">
        <v>5.4100000000000002E-2</v>
      </c>
      <c r="G29" s="2">
        <f t="shared" si="2"/>
        <v>4.2553191489380637E-6</v>
      </c>
    </row>
    <row r="30" spans="1:7" x14ac:dyDescent="0.35">
      <c r="A30" s="33">
        <v>111376</v>
      </c>
      <c r="B30" s="34" t="s">
        <v>64</v>
      </c>
      <c r="C30" s="35">
        <v>1880001</v>
      </c>
      <c r="D30" s="36">
        <f t="shared" ref="D30" si="8">ROUNDDOWN(+C30+(C30*$D$1),-2)</f>
        <v>1981700</v>
      </c>
      <c r="E30" s="28">
        <f t="shared" ref="E30" si="9">+(D30-C30)/C30</f>
        <v>5.409518399192341E-2</v>
      </c>
      <c r="F30" s="29">
        <v>5.4100000000000002E-2</v>
      </c>
      <c r="G30" s="29">
        <f t="shared" ref="G30" si="10">+F30-E30</f>
        <v>4.8160080765927149E-6</v>
      </c>
    </row>
    <row r="31" spans="1:7" x14ac:dyDescent="0.35">
      <c r="A31" s="25">
        <v>116818</v>
      </c>
      <c r="B31" s="25" t="s">
        <v>65</v>
      </c>
      <c r="C31" s="26">
        <v>4000000</v>
      </c>
      <c r="D31" s="27">
        <f t="shared" si="0"/>
        <v>4216400</v>
      </c>
      <c r="E31" s="28">
        <f t="shared" si="1"/>
        <v>5.4100000000000002E-2</v>
      </c>
      <c r="F31" s="29">
        <v>5.4100000000000002E-2</v>
      </c>
      <c r="G31" s="29">
        <f t="shared" ref="G31" si="11">+F31-E31</f>
        <v>0</v>
      </c>
    </row>
    <row r="32" spans="1:7" x14ac:dyDescent="0.35">
      <c r="A32" s="8"/>
      <c r="B32" s="8"/>
      <c r="C32" s="24"/>
      <c r="D32" s="21"/>
      <c r="E32" s="6"/>
      <c r="F32" s="2"/>
      <c r="G32" s="2"/>
    </row>
    <row r="33" spans="1:7" x14ac:dyDescent="0.35">
      <c r="B33" s="9"/>
      <c r="C33" s="10"/>
    </row>
    <row r="34" spans="1:7" x14ac:dyDescent="0.35">
      <c r="B34" s="11" t="s">
        <v>25</v>
      </c>
      <c r="C34" s="10"/>
    </row>
    <row r="35" spans="1:7" x14ac:dyDescent="0.35">
      <c r="B35" s="4" t="s">
        <v>26</v>
      </c>
      <c r="C35" s="4" t="s">
        <v>57</v>
      </c>
      <c r="D35" s="4" t="s">
        <v>60</v>
      </c>
    </row>
    <row r="36" spans="1:7" x14ac:dyDescent="0.35">
      <c r="A36" t="s">
        <v>27</v>
      </c>
      <c r="B36" s="3" t="s">
        <v>28</v>
      </c>
      <c r="C36" s="19">
        <v>9440</v>
      </c>
      <c r="D36" s="20">
        <f>ROUNDUP(+C36+(C36*$D$1),-2)-50</f>
        <v>9950</v>
      </c>
      <c r="E36" s="12">
        <f t="shared" ref="E36:E50" si="12">+(D36-C36)/C36</f>
        <v>5.4025423728813561E-2</v>
      </c>
      <c r="F36" s="2">
        <v>5.4100000000000002E-2</v>
      </c>
      <c r="G36" s="2">
        <f>+F36-E36</f>
        <v>7.4576271186441168E-5</v>
      </c>
    </row>
    <row r="37" spans="1:7" x14ac:dyDescent="0.35">
      <c r="A37" t="s">
        <v>29</v>
      </c>
      <c r="B37" s="3" t="s">
        <v>30</v>
      </c>
      <c r="C37" s="19">
        <v>45440</v>
      </c>
      <c r="D37" s="20">
        <f t="shared" ref="D37" si="13">ROUNDUP(+C37+(C37*$D$1),-2)</f>
        <v>47900</v>
      </c>
      <c r="E37" s="12">
        <f t="shared" si="12"/>
        <v>5.4137323943661969E-2</v>
      </c>
      <c r="F37" s="2">
        <v>5.4100000000000002E-2</v>
      </c>
      <c r="G37" s="2">
        <f t="shared" ref="G37:G50" si="14">+F37-E37</f>
        <v>-3.7323943661966841E-5</v>
      </c>
    </row>
    <row r="38" spans="1:7" x14ac:dyDescent="0.35">
      <c r="A38" t="s">
        <v>31</v>
      </c>
      <c r="B38" s="3" t="s">
        <v>32</v>
      </c>
      <c r="C38" s="19">
        <v>9440</v>
      </c>
      <c r="D38" s="20">
        <f>ROUNDUP(+C38+(C38*$D$1),-2)-50</f>
        <v>9950</v>
      </c>
      <c r="E38" s="12">
        <f t="shared" si="12"/>
        <v>5.4025423728813561E-2</v>
      </c>
      <c r="F38" s="2">
        <v>5.4100000000000002E-2</v>
      </c>
      <c r="G38" s="2">
        <f t="shared" si="14"/>
        <v>7.4576271186441168E-5</v>
      </c>
    </row>
    <row r="39" spans="1:7" x14ac:dyDescent="0.35">
      <c r="A39" t="s">
        <v>33</v>
      </c>
      <c r="B39" s="3" t="s">
        <v>34</v>
      </c>
      <c r="C39" s="19">
        <v>9440</v>
      </c>
      <c r="D39" s="20">
        <f>ROUNDUP(+C39+(C39*$D$1),-2)-50</f>
        <v>9950</v>
      </c>
      <c r="E39" s="12">
        <f t="shared" si="12"/>
        <v>5.4025423728813561E-2</v>
      </c>
      <c r="F39" s="2">
        <v>5.4100000000000002E-2</v>
      </c>
      <c r="G39" s="2">
        <f t="shared" si="14"/>
        <v>7.4576271186441168E-5</v>
      </c>
    </row>
    <row r="40" spans="1:7" x14ac:dyDescent="0.35">
      <c r="A40" t="s">
        <v>35</v>
      </c>
      <c r="B40" s="3" t="s">
        <v>36</v>
      </c>
      <c r="C40" s="19">
        <v>9440</v>
      </c>
      <c r="D40" s="20">
        <f>ROUNDUP(+C40+(C40*$D$1),-2)-50</f>
        <v>9950</v>
      </c>
      <c r="E40" s="12">
        <f t="shared" si="12"/>
        <v>5.4025423728813561E-2</v>
      </c>
      <c r="F40" s="2">
        <v>5.4100000000000002E-2</v>
      </c>
      <c r="G40" s="2">
        <f t="shared" si="14"/>
        <v>7.4576271186441168E-5</v>
      </c>
    </row>
    <row r="41" spans="1:7" x14ac:dyDescent="0.35">
      <c r="A41" t="s">
        <v>37</v>
      </c>
      <c r="B41" s="3" t="s">
        <v>38</v>
      </c>
      <c r="C41" s="19">
        <v>9440</v>
      </c>
      <c r="D41" s="20">
        <f>ROUNDUP(+C41+(C41*$D$1),-2)-50</f>
        <v>9950</v>
      </c>
      <c r="E41" s="12">
        <f t="shared" si="12"/>
        <v>5.4025423728813561E-2</v>
      </c>
      <c r="F41" s="2">
        <v>5.4100000000000002E-2</v>
      </c>
      <c r="G41" s="2">
        <f t="shared" si="14"/>
        <v>7.4576271186441168E-5</v>
      </c>
    </row>
    <row r="42" spans="1:7" x14ac:dyDescent="0.35">
      <c r="A42" t="s">
        <v>39</v>
      </c>
      <c r="B42" s="3" t="s">
        <v>40</v>
      </c>
      <c r="C42" s="19">
        <v>134000</v>
      </c>
      <c r="D42" s="20">
        <f>ROUNDUP(+C42+(C42*$D$1),-2)-50</f>
        <v>141250</v>
      </c>
      <c r="E42" s="12">
        <f t="shared" si="12"/>
        <v>5.4104477611940295E-2</v>
      </c>
      <c r="F42" s="2">
        <v>5.4100000000000002E-2</v>
      </c>
      <c r="G42" s="2">
        <f t="shared" si="14"/>
        <v>-4.477611940292836E-6</v>
      </c>
    </row>
    <row r="43" spans="1:7" x14ac:dyDescent="0.35">
      <c r="A43" t="s">
        <v>41</v>
      </c>
      <c r="B43" s="3" t="s">
        <v>42</v>
      </c>
      <c r="C43" s="19">
        <v>137400</v>
      </c>
      <c r="D43" s="20">
        <f>ROUNDUP(+C43+(C43*$D$1),-2)-100</f>
        <v>144800</v>
      </c>
      <c r="E43" s="12">
        <f t="shared" si="12"/>
        <v>5.3857350800582245E-2</v>
      </c>
      <c r="F43" s="2">
        <v>5.4100000000000002E-2</v>
      </c>
      <c r="G43" s="2">
        <f t="shared" si="14"/>
        <v>2.4264919941775764E-4</v>
      </c>
    </row>
    <row r="44" spans="1:7" x14ac:dyDescent="0.35">
      <c r="A44" t="s">
        <v>43</v>
      </c>
      <c r="B44" s="3" t="s">
        <v>44</v>
      </c>
      <c r="C44" s="19">
        <v>10700</v>
      </c>
      <c r="D44" s="20">
        <f>ROUNDUP(+C44+(C44*$D$1),-2)-25</f>
        <v>11275</v>
      </c>
      <c r="E44" s="12">
        <f t="shared" si="12"/>
        <v>5.3738317757009345E-2</v>
      </c>
      <c r="F44" s="2">
        <v>5.4100000000000002E-2</v>
      </c>
      <c r="G44" s="2">
        <f t="shared" si="14"/>
        <v>3.6168224299065743E-4</v>
      </c>
    </row>
    <row r="45" spans="1:7" x14ac:dyDescent="0.35">
      <c r="A45" t="s">
        <v>45</v>
      </c>
      <c r="B45" s="3" t="s">
        <v>46</v>
      </c>
      <c r="C45" s="19">
        <v>402300</v>
      </c>
      <c r="D45" s="20">
        <f>ROUNDUP(+C45+(C45*$D$1),-2)-50</f>
        <v>424050</v>
      </c>
      <c r="E45" s="12">
        <f t="shared" si="12"/>
        <v>5.4064131245339299E-2</v>
      </c>
      <c r="F45" s="2">
        <v>5.4100000000000002E-2</v>
      </c>
      <c r="G45" s="2">
        <f t="shared" si="14"/>
        <v>3.5868754660703384E-5</v>
      </c>
    </row>
    <row r="46" spans="1:7" x14ac:dyDescent="0.35">
      <c r="A46" t="s">
        <v>47</v>
      </c>
      <c r="B46" s="3" t="s">
        <v>48</v>
      </c>
      <c r="C46" s="19">
        <v>34400</v>
      </c>
      <c r="D46" s="20">
        <f>ROUNDUP(+C46+(C46*$D$1),-2)-50</f>
        <v>36250</v>
      </c>
      <c r="E46" s="12">
        <f t="shared" si="12"/>
        <v>5.3779069767441859E-2</v>
      </c>
      <c r="F46" s="2">
        <v>5.4100000000000002E-2</v>
      </c>
      <c r="G46" s="2">
        <f t="shared" si="14"/>
        <v>3.209302325581434E-4</v>
      </c>
    </row>
    <row r="47" spans="1:7" x14ac:dyDescent="0.35">
      <c r="A47" t="s">
        <v>49</v>
      </c>
      <c r="B47" s="3" t="s">
        <v>50</v>
      </c>
      <c r="C47" s="19">
        <v>71850</v>
      </c>
      <c r="D47" s="20">
        <f>ROUNDUP(+C47+(C47*$D$1),-2)-100</f>
        <v>75700</v>
      </c>
      <c r="E47" s="12">
        <f t="shared" si="12"/>
        <v>5.3583855254001389E-2</v>
      </c>
      <c r="F47" s="2">
        <v>5.4100000000000002E-2</v>
      </c>
      <c r="G47" s="2">
        <f t="shared" si="14"/>
        <v>5.1614474599861321E-4</v>
      </c>
    </row>
    <row r="48" spans="1:7" x14ac:dyDescent="0.35">
      <c r="A48" t="s">
        <v>51</v>
      </c>
      <c r="B48" s="3" t="s">
        <v>52</v>
      </c>
      <c r="C48" s="19">
        <v>48500</v>
      </c>
      <c r="D48" s="20">
        <f>ROUNDUP(+C48+(C48*$D$1),-2)-100</f>
        <v>51100</v>
      </c>
      <c r="E48" s="12">
        <f t="shared" si="12"/>
        <v>5.3608247422680409E-2</v>
      </c>
      <c r="F48" s="2">
        <v>5.4100000000000002E-2</v>
      </c>
      <c r="G48" s="2">
        <f t="shared" si="14"/>
        <v>4.9175257731959299E-4</v>
      </c>
    </row>
    <row r="49" spans="1:7" x14ac:dyDescent="0.35">
      <c r="A49" t="s">
        <v>53</v>
      </c>
      <c r="B49" s="3" t="s">
        <v>54</v>
      </c>
      <c r="C49" s="19">
        <v>48500</v>
      </c>
      <c r="D49" s="20">
        <f>ROUNDUP(+C49+(C49*$D$1),-2)-100</f>
        <v>51100</v>
      </c>
      <c r="E49" s="12">
        <f t="shared" si="12"/>
        <v>5.3608247422680409E-2</v>
      </c>
      <c r="F49" s="2">
        <v>5.4100000000000002E-2</v>
      </c>
      <c r="G49" s="2">
        <f t="shared" si="14"/>
        <v>4.9175257731959299E-4</v>
      </c>
    </row>
    <row r="50" spans="1:7" x14ac:dyDescent="0.35">
      <c r="A50" t="s">
        <v>55</v>
      </c>
      <c r="B50" s="3" t="s">
        <v>56</v>
      </c>
      <c r="C50" s="19">
        <v>97200</v>
      </c>
      <c r="D50" s="20">
        <f>ROUNDUP(+C50+(C50*$D$1),-2)-50</f>
        <v>102450</v>
      </c>
      <c r="E50" s="12">
        <f t="shared" si="12"/>
        <v>5.4012345679012343E-2</v>
      </c>
      <c r="F50" s="2">
        <v>5.4100000000000002E-2</v>
      </c>
      <c r="G50" s="2">
        <f t="shared" si="14"/>
        <v>8.7654320987659573E-5</v>
      </c>
    </row>
  </sheetData>
  <conditionalFormatting sqref="A3:A32">
    <cfRule type="duplicateValues" dxfId="4" priority="4"/>
  </conditionalFormatting>
  <conditionalFormatting sqref="G3:G32">
    <cfRule type="cellIs" dxfId="3" priority="1" operator="lessThan">
      <formula>0</formula>
    </cfRule>
  </conditionalFormatting>
  <conditionalFormatting sqref="G36:G50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E959-BB27-478C-982C-62BEE79DC02A}">
  <dimension ref="A1:K52"/>
  <sheetViews>
    <sheetView tabSelected="1" topLeftCell="B14" workbookViewId="0">
      <selection activeCell="C32" sqref="C32"/>
    </sheetView>
  </sheetViews>
  <sheetFormatPr baseColWidth="10" defaultRowHeight="14.5" x14ac:dyDescent="0.35"/>
  <cols>
    <col min="1" max="1" width="11.26953125" hidden="1" customWidth="1"/>
    <col min="2" max="2" width="12.54296875" customWidth="1"/>
    <col min="3" max="3" width="72.6328125" bestFit="1" customWidth="1"/>
    <col min="4" max="4" width="11.6328125" hidden="1" customWidth="1"/>
    <col min="5" max="5" width="14.08984375" bestFit="1" customWidth="1"/>
    <col min="6" max="6" width="14.08984375" customWidth="1"/>
    <col min="7" max="7" width="10.90625" hidden="1" customWidth="1"/>
    <col min="10" max="10" width="12.54296875" bestFit="1" customWidth="1"/>
    <col min="11" max="11" width="11.6328125" bestFit="1" customWidth="1"/>
  </cols>
  <sheetData>
    <row r="1" spans="1:11" hidden="1" x14ac:dyDescent="0.35">
      <c r="D1" s="1">
        <v>0.1222</v>
      </c>
    </row>
    <row r="2" spans="1:11" x14ac:dyDescent="0.35">
      <c r="D2" s="1"/>
      <c r="E2" s="16">
        <v>0.1048</v>
      </c>
      <c r="F2" s="16"/>
    </row>
    <row r="3" spans="1:11" x14ac:dyDescent="0.35">
      <c r="A3" s="3" t="s">
        <v>0</v>
      </c>
      <c r="C3" s="4" t="s">
        <v>1</v>
      </c>
      <c r="D3" s="4" t="s">
        <v>57</v>
      </c>
      <c r="E3" s="4" t="s">
        <v>60</v>
      </c>
      <c r="F3" s="22"/>
    </row>
    <row r="4" spans="1:11" x14ac:dyDescent="0.35">
      <c r="A4" s="3">
        <v>53474</v>
      </c>
      <c r="C4" s="3" t="str">
        <f>+VLOOKUP(A4,'Base incremento'!$A$2:$D$31,2,0)</f>
        <v>Técnica Profesional En Comercio Y Negocios Internacionales</v>
      </c>
      <c r="D4" s="5">
        <f>+VLOOKUP(A4,'Base incremento'!$A$2:$D$31,3,0)</f>
        <v>1969300</v>
      </c>
      <c r="E4" s="13">
        <f>+VLOOKUP(A4,'Base incremento'!$A$2:$D$31,4,0)</f>
        <v>2075800</v>
      </c>
      <c r="F4" s="14"/>
      <c r="G4" s="6">
        <f>+(E4-D4)/D4</f>
        <v>5.4080129995429847E-2</v>
      </c>
      <c r="I4" s="17"/>
      <c r="J4" s="18"/>
      <c r="K4" s="14"/>
    </row>
    <row r="5" spans="1:11" x14ac:dyDescent="0.35">
      <c r="A5" s="3">
        <v>53344</v>
      </c>
      <c r="C5" s="3" t="str">
        <f>+VLOOKUP(A5,'Base incremento'!$A$2:$D$31,2,0)</f>
        <v>Técnica Profesional En Contabilidad Y Finanzas</v>
      </c>
      <c r="D5" s="5">
        <f>+VLOOKUP(A5,'Base incremento'!$A$2:$D$31,3,0)</f>
        <v>1744100</v>
      </c>
      <c r="E5" s="13">
        <f>+VLOOKUP(A5,'Base incremento'!$A$2:$D$31,4,0)</f>
        <v>1838400</v>
      </c>
      <c r="F5" s="14"/>
      <c r="G5" s="6">
        <f t="shared" ref="G5:G32" si="0">+(E5-D5)/D5</f>
        <v>5.406800068803394E-2</v>
      </c>
    </row>
    <row r="6" spans="1:11" x14ac:dyDescent="0.35">
      <c r="A6" s="3">
        <v>52469</v>
      </c>
      <c r="C6" s="3" t="str">
        <f>+VLOOKUP(A6,'Base incremento'!$A$2:$D$31,2,0)</f>
        <v>Técnico Profesional En Operaciones Gastronómicas</v>
      </c>
      <c r="D6" s="5">
        <f>+VLOOKUP(A6,'Base incremento'!$A$2:$D$31,3,0)</f>
        <v>2488800</v>
      </c>
      <c r="E6" s="13">
        <f>+VLOOKUP(A6,'Base incremento'!$A$2:$D$31,4,0)</f>
        <v>2623400</v>
      </c>
      <c r="F6" s="14"/>
      <c r="G6" s="6">
        <f t="shared" si="0"/>
        <v>5.4082288653166187E-2</v>
      </c>
    </row>
    <row r="7" spans="1:11" x14ac:dyDescent="0.35">
      <c r="A7" s="3">
        <v>104419</v>
      </c>
      <c r="C7" s="3" t="str">
        <f>+VLOOKUP(A7,'Base incremento'!$A$2:$D$31,2,0)</f>
        <v>Técnica Profesional En Gestión Ambiental</v>
      </c>
      <c r="D7" s="5">
        <f>+VLOOKUP(A7,'Base incremento'!$A$2:$D$31,3,0)</f>
        <v>1969300</v>
      </c>
      <c r="E7" s="13">
        <f>+VLOOKUP(A7,'Base incremento'!$A$2:$D$31,4,0)</f>
        <v>2075800</v>
      </c>
      <c r="F7" s="14"/>
      <c r="G7" s="6">
        <f t="shared" si="0"/>
        <v>5.4080129995429847E-2</v>
      </c>
      <c r="I7" s="17"/>
      <c r="J7" s="18"/>
      <c r="K7" s="14"/>
    </row>
    <row r="8" spans="1:11" x14ac:dyDescent="0.35">
      <c r="A8" s="3">
        <v>105326</v>
      </c>
      <c r="C8" s="3" t="str">
        <f>+VLOOKUP(A8,'Base incremento'!$A$2:$D$31,2,0)</f>
        <v>Técnica Profesional En Gestión De Bares Y Restaurantes</v>
      </c>
      <c r="D8" s="5">
        <f>+VLOOKUP(A8,'Base incremento'!$A$2:$D$31,3,0)</f>
        <v>1969300</v>
      </c>
      <c r="E8" s="13">
        <f>+VLOOKUP(A8,'Base incremento'!$A$2:$D$31,4,0)</f>
        <v>2075800</v>
      </c>
      <c r="F8" s="14"/>
      <c r="G8" s="6">
        <f t="shared" si="0"/>
        <v>5.4080129995429847E-2</v>
      </c>
    </row>
    <row r="9" spans="1:11" x14ac:dyDescent="0.35">
      <c r="A9" s="3">
        <v>53290</v>
      </c>
      <c r="C9" s="3" t="str">
        <f>+VLOOKUP(A9,'Base incremento'!$A$2:$D$31,2,0)</f>
        <v>Técnica Profesional En Hotelería</v>
      </c>
      <c r="D9" s="5">
        <f>+VLOOKUP(A9,'Base incremento'!$A$2:$D$31,3,0)</f>
        <v>1969300</v>
      </c>
      <c r="E9" s="13">
        <f>+VLOOKUP(A9,'Base incremento'!$A$2:$D$31,4,0)</f>
        <v>2075800</v>
      </c>
      <c r="F9" s="14"/>
      <c r="G9" s="6">
        <f t="shared" si="0"/>
        <v>5.4080129995429847E-2</v>
      </c>
    </row>
    <row r="10" spans="1:11" x14ac:dyDescent="0.35">
      <c r="A10" s="3">
        <v>104688</v>
      </c>
      <c r="C10" s="3" t="str">
        <f>+VLOOKUP(A10,'Base incremento'!$A$2:$D$31,2,0)</f>
        <v>Técnica Profesional En Mercadeo Y Estrategias Comerciales</v>
      </c>
      <c r="D10" s="5">
        <f>+VLOOKUP(A10,'Base incremento'!$A$2:$D$31,3,0)</f>
        <v>1969300</v>
      </c>
      <c r="E10" s="13">
        <f>+VLOOKUP(A10,'Base incremento'!$A$2:$D$31,4,0)</f>
        <v>2075800</v>
      </c>
      <c r="F10" s="14"/>
      <c r="G10" s="6">
        <f t="shared" si="0"/>
        <v>5.4080129995429847E-2</v>
      </c>
    </row>
    <row r="11" spans="1:11" x14ac:dyDescent="0.35">
      <c r="A11" s="3">
        <v>51723</v>
      </c>
      <c r="C11" s="3" t="str">
        <f>+VLOOKUP(A11,'Base incremento'!$A$2:$D$31,2,0)</f>
        <v>Técnica Profesional En Salud Oral</v>
      </c>
      <c r="D11" s="5">
        <f>+VLOOKUP(A11,'Base incremento'!$A$2:$D$31,3,0)</f>
        <v>1448200</v>
      </c>
      <c r="E11" s="13">
        <f>+VLOOKUP(A11,'Base incremento'!$A$2:$D$31,4,0)</f>
        <v>1526500</v>
      </c>
      <c r="F11" s="14"/>
      <c r="G11" s="6">
        <f t="shared" si="0"/>
        <v>5.4067117801408646E-2</v>
      </c>
    </row>
    <row r="12" spans="1:11" x14ac:dyDescent="0.35">
      <c r="A12" s="3">
        <v>53291</v>
      </c>
      <c r="C12" s="3" t="str">
        <f>+VLOOKUP(A12,'Base incremento'!$A$2:$D$31,2,0)</f>
        <v>Técnica Profesional En Turismo</v>
      </c>
      <c r="D12" s="5">
        <f>+VLOOKUP(A12,'Base incremento'!$A$2:$D$31,3,0)</f>
        <v>1969300</v>
      </c>
      <c r="E12" s="13">
        <f>+VLOOKUP(A12,'Base incremento'!$A$2:$D$31,4,0)</f>
        <v>2075800</v>
      </c>
      <c r="F12" s="14"/>
      <c r="G12" s="6">
        <f t="shared" si="0"/>
        <v>5.4080129995429847E-2</v>
      </c>
    </row>
    <row r="13" spans="1:11" x14ac:dyDescent="0.35">
      <c r="A13" s="25">
        <v>117207</v>
      </c>
      <c r="C13" s="3" t="str">
        <f>+VLOOKUP(A13,'Base incremento'!$A$2:$D$31,2,0)</f>
        <v>Técnica Profesional En Operaciones Turisticas Y Hoteleras</v>
      </c>
      <c r="D13" s="5">
        <f>+VLOOKUP(A13,'Base incremento'!$A$2:$D$31,3,0)</f>
        <v>1969300</v>
      </c>
      <c r="E13" s="13">
        <f>+VLOOKUP(A13,'Base incremento'!$A$2:$D$31,4,0)</f>
        <v>2075800</v>
      </c>
      <c r="F13" s="14"/>
      <c r="G13" s="6">
        <f t="shared" si="0"/>
        <v>5.4080129995429847E-2</v>
      </c>
    </row>
    <row r="14" spans="1:11" x14ac:dyDescent="0.35">
      <c r="A14" s="3">
        <v>108087</v>
      </c>
      <c r="C14" s="3" t="str">
        <f>+VLOOKUP(A14,'Base incremento'!$A$2:$D$31,2,0)</f>
        <v>Tecnología En Gastronomía Y Arte Culinario</v>
      </c>
      <c r="D14" s="5">
        <f>+VLOOKUP(A14,'Base incremento'!$A$2:$D$31,3,0)</f>
        <v>2488800</v>
      </c>
      <c r="E14" s="13">
        <f>+VLOOKUP(A14,'Base incremento'!$A$2:$D$31,4,0)</f>
        <v>2623400</v>
      </c>
      <c r="F14" s="14"/>
      <c r="G14" s="6">
        <f t="shared" si="0"/>
        <v>5.4082288653166187E-2</v>
      </c>
    </row>
    <row r="15" spans="1:11" x14ac:dyDescent="0.35">
      <c r="A15" s="3">
        <v>107631</v>
      </c>
      <c r="C15" s="3" t="str">
        <f>+VLOOKUP(A15,'Base incremento'!$A$2:$D$31,2,0)</f>
        <v>Técnología En Desarrollo De Software Y Aplicativos Móviles</v>
      </c>
      <c r="D15" s="5">
        <f>+VLOOKUP(A15,'Base incremento'!$A$2:$D$31,3,0)</f>
        <v>1744100</v>
      </c>
      <c r="E15" s="13">
        <f>+VLOOKUP(A15,'Base incremento'!$A$2:$D$31,4,0)</f>
        <v>1838400</v>
      </c>
      <c r="F15" s="14"/>
      <c r="G15" s="6">
        <f t="shared" si="0"/>
        <v>5.406800068803394E-2</v>
      </c>
    </row>
    <row r="16" spans="1:11" x14ac:dyDescent="0.35">
      <c r="A16" s="3">
        <v>107629</v>
      </c>
      <c r="C16" s="3" t="str">
        <f>+VLOOKUP(A16,'Base incremento'!$A$2:$D$31,2,0)</f>
        <v>Técnología En Comercio Exterior Y Negocios Internacionales</v>
      </c>
      <c r="D16" s="5">
        <f>+VLOOKUP(A16,'Base incremento'!$A$2:$D$31,3,0)</f>
        <v>1969300</v>
      </c>
      <c r="E16" s="13">
        <f>+VLOOKUP(A16,'Base incremento'!$A$2:$D$31,4,0)</f>
        <v>2075800</v>
      </c>
      <c r="F16" s="14"/>
      <c r="G16" s="6">
        <f t="shared" si="0"/>
        <v>5.4080129995429847E-2</v>
      </c>
    </row>
    <row r="17" spans="1:7" x14ac:dyDescent="0.35">
      <c r="A17" s="3">
        <v>108399</v>
      </c>
      <c r="C17" s="3" t="str">
        <f>+VLOOKUP(A17,'Base incremento'!$A$2:$D$31,2,0)</f>
        <v>Técnología En Gestión Administrativa</v>
      </c>
      <c r="D17" s="5">
        <f>+VLOOKUP(A17,'Base incremento'!$A$2:$D$31,3,0)</f>
        <v>1969300</v>
      </c>
      <c r="E17" s="13">
        <f>+VLOOKUP(A17,'Base incremento'!$A$2:$D$31,4,0)</f>
        <v>2075800</v>
      </c>
      <c r="F17" s="14"/>
      <c r="G17" s="6">
        <f t="shared" si="0"/>
        <v>5.4080129995429847E-2</v>
      </c>
    </row>
    <row r="18" spans="1:7" x14ac:dyDescent="0.35">
      <c r="A18" s="3">
        <v>108393</v>
      </c>
      <c r="C18" s="3" t="str">
        <f>+VLOOKUP(A18,'Base incremento'!$A$2:$D$31,2,0)</f>
        <v>Técnología En Gestión De La Seguridad Y Salud En El Trabajo</v>
      </c>
      <c r="D18" s="5">
        <f>+VLOOKUP(A18,'Base incremento'!$A$2:$D$31,3,0)</f>
        <v>1969300</v>
      </c>
      <c r="E18" s="13">
        <f>+VLOOKUP(A18,'Base incremento'!$A$2:$D$31,4,0)</f>
        <v>2075800</v>
      </c>
      <c r="F18" s="14"/>
      <c r="G18" s="6">
        <f t="shared" si="0"/>
        <v>5.4080129995429847E-2</v>
      </c>
    </row>
    <row r="19" spans="1:7" x14ac:dyDescent="0.35">
      <c r="A19" s="3">
        <v>107191</v>
      </c>
      <c r="C19" s="3" t="str">
        <f>+VLOOKUP(A19,'Base incremento'!$A$2:$D$31,2,0)</f>
        <v>Tecnología En Mercadeo Y Estrategías Comerciales</v>
      </c>
      <c r="D19" s="5">
        <f>+VLOOKUP(A19,'Base incremento'!$A$2:$D$31,3,0)</f>
        <v>1969300</v>
      </c>
      <c r="E19" s="13">
        <f>+VLOOKUP(A19,'Base incremento'!$A$2:$D$31,4,0)</f>
        <v>2075800</v>
      </c>
      <c r="F19" s="14"/>
      <c r="G19" s="6">
        <f t="shared" si="0"/>
        <v>5.4080129995429847E-2</v>
      </c>
    </row>
    <row r="20" spans="1:7" x14ac:dyDescent="0.35">
      <c r="A20" s="25">
        <v>115935</v>
      </c>
      <c r="C20" s="3" t="str">
        <f>+VLOOKUP(A20,'Base incremento'!$A$2:$D$31,2,0)</f>
        <v>Tecnología En Gestión Financiera Y Contable</v>
      </c>
      <c r="D20" s="5">
        <f>+VLOOKUP(A20,'Base incremento'!$A$2:$D$31,3,0)</f>
        <v>1969300</v>
      </c>
      <c r="E20" s="13">
        <f>+VLOOKUP(A20,'Base incremento'!$A$2:$D$31,4,0)</f>
        <v>2075800</v>
      </c>
      <c r="F20" s="14"/>
      <c r="G20" s="6">
        <f t="shared" si="0"/>
        <v>5.4080129995429847E-2</v>
      </c>
    </row>
    <row r="21" spans="1:7" x14ac:dyDescent="0.35">
      <c r="A21" s="3">
        <v>109372</v>
      </c>
      <c r="C21" s="3" t="str">
        <f>+VLOOKUP(A21,'Base incremento'!$A$2:$D$31,2,0)</f>
        <v>Tecnología En Gestión De Empresas Turísticas Y Hoteleras</v>
      </c>
      <c r="D21" s="5">
        <f>+VLOOKUP(A21,'Base incremento'!$A$2:$D$31,3,0)</f>
        <v>1912800</v>
      </c>
      <c r="E21" s="13">
        <f>+VLOOKUP(A21,'Base incremento'!$A$2:$D$31,4,0)</f>
        <v>2016200</v>
      </c>
      <c r="F21" s="14"/>
      <c r="G21" s="6">
        <f t="shared" si="0"/>
        <v>5.4056879966541196E-2</v>
      </c>
    </row>
    <row r="22" spans="1:7" x14ac:dyDescent="0.35">
      <c r="A22" s="3">
        <v>107628</v>
      </c>
      <c r="B22" s="37"/>
      <c r="C22" s="3" t="str">
        <f>+VLOOKUP(A22,'Base incremento'!$A$2:$D$31,2,0)</f>
        <v>Tecnología En Desarrollo De Software Y Aplicativos Moviles (Virtual)</v>
      </c>
      <c r="D22" s="5">
        <f>+VLOOKUP(A22,'Base incremento'!$A$2:$D$31,3,0)</f>
        <v>1846800</v>
      </c>
      <c r="E22" s="13">
        <f>+VLOOKUP(A22,'Base incremento'!$A$2:$D$31,4,0)</f>
        <v>1946700</v>
      </c>
      <c r="F22" s="14"/>
      <c r="G22" s="6">
        <f t="shared" si="0"/>
        <v>5.4093567251461985E-2</v>
      </c>
    </row>
    <row r="23" spans="1:7" x14ac:dyDescent="0.35">
      <c r="A23" s="3">
        <v>109371</v>
      </c>
      <c r="B23" s="37"/>
      <c r="C23" s="3" t="str">
        <f>+VLOOKUP(A23,'Base incremento'!$A$2:$D$31,2,0)</f>
        <v>Tecnología En Gestión Logística Internacional (Virtual)</v>
      </c>
      <c r="D23" s="5">
        <f>+VLOOKUP(A23,'Base incremento'!$A$2:$D$31,3,0)</f>
        <v>1912800</v>
      </c>
      <c r="E23" s="13">
        <f>+VLOOKUP(A23,'Base incremento'!$A$2:$D$31,4,0)</f>
        <v>2016200</v>
      </c>
      <c r="F23" s="14"/>
      <c r="G23" s="6">
        <f t="shared" si="0"/>
        <v>5.4056879966541196E-2</v>
      </c>
    </row>
    <row r="24" spans="1:7" x14ac:dyDescent="0.35">
      <c r="A24" s="3">
        <v>109373</v>
      </c>
      <c r="B24" s="37"/>
      <c r="C24" s="3" t="str">
        <f>+VLOOKUP(A24,'Base incremento'!$A$2:$D$31,2,0)</f>
        <v>Tecnología En Gestión Administrativa (Virtual)</v>
      </c>
      <c r="D24" s="5">
        <f>+VLOOKUP(A24,'Base incremento'!$A$2:$D$31,3,0)</f>
        <v>1912800</v>
      </c>
      <c r="E24" s="13">
        <f>+VLOOKUP(A24,'Base incremento'!$A$2:$D$31,4,0)</f>
        <v>2016200</v>
      </c>
      <c r="F24" s="14"/>
      <c r="G24" s="6">
        <f t="shared" si="0"/>
        <v>5.4056879966541196E-2</v>
      </c>
    </row>
    <row r="25" spans="1:7" x14ac:dyDescent="0.35">
      <c r="A25" s="3">
        <v>110419</v>
      </c>
      <c r="B25" s="37"/>
      <c r="C25" s="3" t="str">
        <f>+VLOOKUP(A25,'Base incremento'!$A$2:$D$31,2,0)</f>
        <v>Tecnología En Gestión De La Seguridad Y Salud En El Trabajo (Virtual)</v>
      </c>
      <c r="D25" s="5">
        <f>+VLOOKUP(A25,'Base incremento'!$A$2:$D$31,3,0)</f>
        <v>1969300</v>
      </c>
      <c r="E25" s="13">
        <f>+VLOOKUP(A25,'Base incremento'!$A$2:$D$31,4,0)</f>
        <v>2075800</v>
      </c>
      <c r="F25" s="14"/>
      <c r="G25" s="6">
        <f t="shared" si="0"/>
        <v>5.4080129995429847E-2</v>
      </c>
    </row>
    <row r="26" spans="1:7" x14ac:dyDescent="0.35">
      <c r="A26" s="3">
        <v>110247</v>
      </c>
      <c r="B26" s="37"/>
      <c r="C26" s="3" t="str">
        <f>+VLOOKUP(A26,'Base incremento'!$A$2:$D$31,2,0)</f>
        <v>Tecnología En Gestión Del Capital Humano (Virtual)</v>
      </c>
      <c r="D26" s="5">
        <f>+VLOOKUP(A26,'Base incremento'!$A$2:$D$31,3,0)</f>
        <v>1880000</v>
      </c>
      <c r="E26" s="13">
        <f>+VLOOKUP(A26,'Base incremento'!$A$2:$D$31,4,0)</f>
        <v>1981700</v>
      </c>
      <c r="F26" s="14"/>
      <c r="G26" s="6">
        <f t="shared" si="0"/>
        <v>5.4095744680851064E-2</v>
      </c>
    </row>
    <row r="27" spans="1:7" x14ac:dyDescent="0.35">
      <c r="A27" s="3">
        <v>110107</v>
      </c>
      <c r="B27" s="37"/>
      <c r="C27" s="3" t="str">
        <f>+VLOOKUP(A27,'Base incremento'!$A$2:$D$31,2,0)</f>
        <v>Tecnología En Gestión Financiera Y Contable (Virtual)</v>
      </c>
      <c r="D27" s="5">
        <f>+VLOOKUP(A27,'Base incremento'!$A$2:$D$31,3,0)</f>
        <v>1880000</v>
      </c>
      <c r="E27" s="13">
        <f>+VLOOKUP(A27,'Base incremento'!$A$2:$D$31,4,0)</f>
        <v>1981700</v>
      </c>
      <c r="F27" s="14"/>
      <c r="G27" s="6">
        <f t="shared" si="0"/>
        <v>5.4095744680851064E-2</v>
      </c>
    </row>
    <row r="28" spans="1:7" x14ac:dyDescent="0.35">
      <c r="A28" s="3">
        <v>110753</v>
      </c>
      <c r="B28" s="37"/>
      <c r="C28" s="3" t="str">
        <f>+VLOOKUP(A28,'Base incremento'!$A$2:$D$31,2,0)</f>
        <v>Tecnologia En Producción De Video Y Animacion Grafica (Virtual)</v>
      </c>
      <c r="D28" s="5">
        <f>+VLOOKUP(A28,'Base incremento'!$A$2:$D$31,3,0)</f>
        <v>1880000</v>
      </c>
      <c r="E28" s="13">
        <f>+VLOOKUP(A28,'Base incremento'!$A$2:$D$31,4,0)</f>
        <v>1981700</v>
      </c>
      <c r="F28" s="14"/>
      <c r="G28" s="6">
        <f t="shared" si="0"/>
        <v>5.4095744680851064E-2</v>
      </c>
    </row>
    <row r="29" spans="1:7" x14ac:dyDescent="0.35">
      <c r="A29" s="3">
        <v>107630</v>
      </c>
      <c r="B29" s="37"/>
      <c r="C29" s="3" t="str">
        <f>+VLOOKUP(A29,'Base incremento'!$A$2:$D$31,2,0)</f>
        <v>Tecnología En Gestión De Mercadeo Y Estrategias Comerciales (Virtual)</v>
      </c>
      <c r="D29" s="5">
        <f>+VLOOKUP(A29,'Base incremento'!$A$2:$D$31,3,0)</f>
        <v>1878400</v>
      </c>
      <c r="E29" s="13">
        <f>+VLOOKUP(A29,'Base incremento'!$A$2:$D$31,4,0)</f>
        <v>1980000</v>
      </c>
      <c r="F29" s="14"/>
      <c r="G29" s="6">
        <f t="shared" si="0"/>
        <v>5.4088586030664396E-2</v>
      </c>
    </row>
    <row r="30" spans="1:7" x14ac:dyDescent="0.35">
      <c r="A30" s="3">
        <v>110248</v>
      </c>
      <c r="B30" s="37"/>
      <c r="C30" s="3" t="str">
        <f>+VLOOKUP(A30,'Base incremento'!$A$2:$D$31,2,0)</f>
        <v>Tecnología En Analítica Y Big Data (Virtual)</v>
      </c>
      <c r="D30" s="5">
        <f>+VLOOKUP(A30,'Base incremento'!$A$2:$D$31,3,0)</f>
        <v>1880000</v>
      </c>
      <c r="E30" s="13">
        <f>+VLOOKUP(A30,'Base incremento'!$A$2:$D$31,4,0)</f>
        <v>1981700</v>
      </c>
      <c r="F30" s="14"/>
      <c r="G30" s="6">
        <f t="shared" si="0"/>
        <v>5.4095744680851064E-2</v>
      </c>
    </row>
    <row r="31" spans="1:7" x14ac:dyDescent="0.35">
      <c r="A31" s="25">
        <v>111376</v>
      </c>
      <c r="B31" s="37"/>
      <c r="C31" s="3" t="str">
        <f>+VLOOKUP(A31,'Base incremento'!$A$2:$D$31,2,0)</f>
        <v>Técnología En Comercio Exterior Y Negocios Internacionales (Virtual)</v>
      </c>
      <c r="D31" s="5">
        <f>+VLOOKUP(A31,'Base incremento'!$A$2:$D$31,3,0)</f>
        <v>1880001</v>
      </c>
      <c r="E31" s="13">
        <f>+VLOOKUP(A31,'Base incremento'!$A$2:$D$31,4,0)</f>
        <v>1981700</v>
      </c>
      <c r="F31" s="14"/>
      <c r="G31" s="6">
        <f t="shared" si="0"/>
        <v>5.409518399192341E-2</v>
      </c>
    </row>
    <row r="32" spans="1:7" x14ac:dyDescent="0.35">
      <c r="A32" s="25">
        <v>116818</v>
      </c>
      <c r="C32" s="3" t="str">
        <f>+VLOOKUP(A32,'Base incremento'!$A$2:$D$31,2,0)</f>
        <v>Especialización Tecnológica En Cocina Colombiana De Tradicion E Innovación</v>
      </c>
      <c r="D32" s="5">
        <f>+VLOOKUP(A32,'Base incremento'!$A$2:$D$31,3,0)</f>
        <v>4000000</v>
      </c>
      <c r="E32" s="13">
        <f>+VLOOKUP(A32,'Base incremento'!$A$2:$D$31,4,0)</f>
        <v>4216400</v>
      </c>
      <c r="F32" s="14"/>
      <c r="G32" s="6">
        <f t="shared" si="0"/>
        <v>5.4100000000000002E-2</v>
      </c>
    </row>
    <row r="33" spans="1:7" x14ac:dyDescent="0.35">
      <c r="D33" s="10"/>
      <c r="E33" s="14"/>
      <c r="F33" s="14"/>
      <c r="G33" s="6"/>
    </row>
    <row r="34" spans="1:7" x14ac:dyDescent="0.35">
      <c r="D34" s="10"/>
      <c r="E34" s="14"/>
      <c r="F34" s="14"/>
      <c r="G34" s="6"/>
    </row>
    <row r="35" spans="1:7" x14ac:dyDescent="0.35">
      <c r="C35" s="9"/>
      <c r="D35" s="10"/>
      <c r="E35" s="14"/>
      <c r="F35" s="14"/>
    </row>
    <row r="36" spans="1:7" x14ac:dyDescent="0.35">
      <c r="C36" s="11" t="s">
        <v>25</v>
      </c>
      <c r="D36" s="10"/>
      <c r="E36" s="14"/>
      <c r="F36" s="14"/>
    </row>
    <row r="37" spans="1:7" x14ac:dyDescent="0.35">
      <c r="C37" s="4" t="s">
        <v>26</v>
      </c>
      <c r="D37" s="4" t="s">
        <v>57</v>
      </c>
      <c r="E37" s="15" t="s">
        <v>60</v>
      </c>
      <c r="F37" s="23"/>
    </row>
    <row r="38" spans="1:7" x14ac:dyDescent="0.35">
      <c r="A38" t="s">
        <v>27</v>
      </c>
      <c r="C38" s="3" t="s">
        <v>28</v>
      </c>
      <c r="D38" s="5">
        <v>9440</v>
      </c>
      <c r="E38" s="13">
        <f>+VLOOKUP(C38,'Base incremento'!$B$2:$D$50,3,0)</f>
        <v>9950</v>
      </c>
      <c r="F38" s="14"/>
      <c r="G38" s="6">
        <f t="shared" ref="G38:G52" si="1">+(E38-D38)/D38</f>
        <v>5.4025423728813561E-2</v>
      </c>
    </row>
    <row r="39" spans="1:7" x14ac:dyDescent="0.35">
      <c r="A39" t="s">
        <v>29</v>
      </c>
      <c r="C39" s="3" t="s">
        <v>30</v>
      </c>
      <c r="D39" s="5">
        <v>45440</v>
      </c>
      <c r="E39" s="13">
        <f>+VLOOKUP(C39,'Base incremento'!$B$2:$D$50,3,0)</f>
        <v>47900</v>
      </c>
      <c r="F39" s="14"/>
      <c r="G39" s="6">
        <f t="shared" si="1"/>
        <v>5.4137323943661969E-2</v>
      </c>
    </row>
    <row r="40" spans="1:7" x14ac:dyDescent="0.35">
      <c r="A40" t="s">
        <v>31</v>
      </c>
      <c r="C40" s="3" t="s">
        <v>32</v>
      </c>
      <c r="D40" s="5">
        <v>9440</v>
      </c>
      <c r="E40" s="13">
        <f>+VLOOKUP(C40,'Base incremento'!$B$2:$D$50,3,0)</f>
        <v>9950</v>
      </c>
      <c r="F40" s="14"/>
      <c r="G40" s="6">
        <f t="shared" si="1"/>
        <v>5.4025423728813561E-2</v>
      </c>
    </row>
    <row r="41" spans="1:7" x14ac:dyDescent="0.35">
      <c r="A41" t="s">
        <v>33</v>
      </c>
      <c r="C41" s="3" t="s">
        <v>34</v>
      </c>
      <c r="D41" s="5">
        <v>9440</v>
      </c>
      <c r="E41" s="13">
        <f>+VLOOKUP(C41,'Base incremento'!$B$2:$D$50,3,0)</f>
        <v>9950</v>
      </c>
      <c r="F41" s="14"/>
      <c r="G41" s="6">
        <f t="shared" si="1"/>
        <v>5.4025423728813561E-2</v>
      </c>
    </row>
    <row r="42" spans="1:7" x14ac:dyDescent="0.35">
      <c r="A42" t="s">
        <v>35</v>
      </c>
      <c r="C42" s="3" t="s">
        <v>36</v>
      </c>
      <c r="D42" s="5">
        <v>9440</v>
      </c>
      <c r="E42" s="13">
        <f>+VLOOKUP(C42,'Base incremento'!$B$2:$D$50,3,0)</f>
        <v>9950</v>
      </c>
      <c r="F42" s="14"/>
      <c r="G42" s="6">
        <f t="shared" si="1"/>
        <v>5.4025423728813561E-2</v>
      </c>
    </row>
    <row r="43" spans="1:7" x14ac:dyDescent="0.35">
      <c r="A43" t="s">
        <v>37</v>
      </c>
      <c r="C43" s="3" t="s">
        <v>38</v>
      </c>
      <c r="D43" s="5">
        <v>9440</v>
      </c>
      <c r="E43" s="13">
        <f>+VLOOKUP(C43,'Base incremento'!$B$2:$D$50,3,0)</f>
        <v>9950</v>
      </c>
      <c r="F43" s="14"/>
      <c r="G43" s="6">
        <f t="shared" si="1"/>
        <v>5.4025423728813561E-2</v>
      </c>
    </row>
    <row r="44" spans="1:7" x14ac:dyDescent="0.35">
      <c r="A44" t="s">
        <v>39</v>
      </c>
      <c r="C44" s="3" t="s">
        <v>40</v>
      </c>
      <c r="D44" s="5">
        <v>134000</v>
      </c>
      <c r="E44" s="13">
        <f>+VLOOKUP(C44,'Base incremento'!$B$2:$D$50,3,0)</f>
        <v>141250</v>
      </c>
      <c r="F44" s="14"/>
      <c r="G44" s="6">
        <f t="shared" si="1"/>
        <v>5.4104477611940295E-2</v>
      </c>
    </row>
    <row r="45" spans="1:7" x14ac:dyDescent="0.35">
      <c r="A45" t="s">
        <v>41</v>
      </c>
      <c r="C45" s="3" t="s">
        <v>42</v>
      </c>
      <c r="D45" s="5">
        <v>137400</v>
      </c>
      <c r="E45" s="13">
        <f>+VLOOKUP(C45,'Base incremento'!$B$2:$D$50,3,0)</f>
        <v>144800</v>
      </c>
      <c r="F45" s="14"/>
      <c r="G45" s="6">
        <f t="shared" si="1"/>
        <v>5.3857350800582245E-2</v>
      </c>
    </row>
    <row r="46" spans="1:7" x14ac:dyDescent="0.35">
      <c r="A46" t="s">
        <v>43</v>
      </c>
      <c r="C46" s="3" t="s">
        <v>44</v>
      </c>
      <c r="D46" s="5">
        <v>10700</v>
      </c>
      <c r="E46" s="13">
        <f>+VLOOKUP(C46,'Base incremento'!$B$2:$D$50,3,0)</f>
        <v>11275</v>
      </c>
      <c r="F46" s="14"/>
      <c r="G46" s="6">
        <f t="shared" si="1"/>
        <v>5.3738317757009345E-2</v>
      </c>
    </row>
    <row r="47" spans="1:7" x14ac:dyDescent="0.35">
      <c r="A47" t="s">
        <v>45</v>
      </c>
      <c r="C47" s="3" t="s">
        <v>46</v>
      </c>
      <c r="D47" s="5">
        <v>402300</v>
      </c>
      <c r="E47" s="13">
        <f>+VLOOKUP(C47,'Base incremento'!$B$2:$D$50,3,0)</f>
        <v>424050</v>
      </c>
      <c r="F47" s="14"/>
      <c r="G47" s="6">
        <f t="shared" si="1"/>
        <v>5.4064131245339299E-2</v>
      </c>
    </row>
    <row r="48" spans="1:7" x14ac:dyDescent="0.35">
      <c r="A48" t="s">
        <v>47</v>
      </c>
      <c r="C48" s="3" t="s">
        <v>48</v>
      </c>
      <c r="D48" s="5">
        <v>34400</v>
      </c>
      <c r="E48" s="13">
        <f>+VLOOKUP(C48,'Base incremento'!$B$2:$D$50,3,0)</f>
        <v>36250</v>
      </c>
      <c r="F48" s="14"/>
      <c r="G48" s="6">
        <f t="shared" si="1"/>
        <v>5.3779069767441859E-2</v>
      </c>
    </row>
    <row r="49" spans="1:7" x14ac:dyDescent="0.35">
      <c r="A49" t="s">
        <v>49</v>
      </c>
      <c r="C49" s="3" t="s">
        <v>50</v>
      </c>
      <c r="D49" s="5">
        <v>71850</v>
      </c>
      <c r="E49" s="13">
        <f>+VLOOKUP(C49,'Base incremento'!$B$2:$D$50,3,0)</f>
        <v>75700</v>
      </c>
      <c r="F49" s="14"/>
      <c r="G49" s="6">
        <f t="shared" si="1"/>
        <v>5.3583855254001389E-2</v>
      </c>
    </row>
    <row r="50" spans="1:7" x14ac:dyDescent="0.35">
      <c r="A50" t="s">
        <v>51</v>
      </c>
      <c r="C50" s="3" t="s">
        <v>52</v>
      </c>
      <c r="D50" s="5">
        <v>48500</v>
      </c>
      <c r="E50" s="13">
        <f>+VLOOKUP(C50,'Base incremento'!$B$2:$D$50,3,0)</f>
        <v>51100</v>
      </c>
      <c r="F50" s="14"/>
      <c r="G50" s="6">
        <f t="shared" si="1"/>
        <v>5.3608247422680409E-2</v>
      </c>
    </row>
    <row r="51" spans="1:7" x14ac:dyDescent="0.35">
      <c r="A51" t="s">
        <v>53</v>
      </c>
      <c r="C51" s="3" t="s">
        <v>54</v>
      </c>
      <c r="D51" s="5">
        <v>48500</v>
      </c>
      <c r="E51" s="13">
        <f>+VLOOKUP(C51,'Base incremento'!$B$2:$D$50,3,0)</f>
        <v>51100</v>
      </c>
      <c r="F51" s="14"/>
      <c r="G51" s="6">
        <f t="shared" si="1"/>
        <v>5.3608247422680409E-2</v>
      </c>
    </row>
    <row r="52" spans="1:7" x14ac:dyDescent="0.35">
      <c r="A52" t="s">
        <v>55</v>
      </c>
      <c r="C52" s="3" t="s">
        <v>56</v>
      </c>
      <c r="D52" s="5">
        <v>97200</v>
      </c>
      <c r="E52" s="13">
        <f>+VLOOKUP(C52,'Base incremento'!$B$2:$D$50,3,0)</f>
        <v>102450</v>
      </c>
      <c r="F52" s="14"/>
      <c r="G52" s="6">
        <f t="shared" si="1"/>
        <v>5.4012345679012343E-2</v>
      </c>
    </row>
  </sheetData>
  <conditionalFormatting sqref="A4:A34">
    <cfRule type="duplicateValues" dxfId="1" priority="7"/>
  </conditionalFormatting>
  <conditionalFormatting sqref="B4:B34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DANE</vt:lpstr>
      <vt:lpstr>Base incremento</vt:lpstr>
      <vt:lpstr>Pecuniarios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Hernando Gutierrez Sarmiento</dc:creator>
  <cp:lastModifiedBy>Ciro Hernando Gutierrez Sarmiento</cp:lastModifiedBy>
  <dcterms:created xsi:type="dcterms:W3CDTF">2023-11-15T21:02:34Z</dcterms:created>
  <dcterms:modified xsi:type="dcterms:W3CDTF">2024-12-04T20:21:07Z</dcterms:modified>
</cp:coreProperties>
</file>